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Yachts\IOMICA\3D printing\"/>
    </mc:Choice>
  </mc:AlternateContent>
  <bookViews>
    <workbookView xWindow="0" yWindow="0" windowWidth="30720" windowHeight="13515"/>
  </bookViews>
  <sheets>
    <sheet name="Instructions and Explanations" sheetId="3" r:id="rId1"/>
    <sheet name="Physic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G33" i="1"/>
  <c r="F33" i="1"/>
  <c r="J30" i="1"/>
  <c r="F22" i="1" s="1"/>
  <c r="F23" i="1" s="1"/>
  <c r="H24" i="1"/>
  <c r="H25" i="1" s="1"/>
  <c r="H22" i="1"/>
  <c r="H27" i="1" s="1"/>
  <c r="G22" i="1"/>
  <c r="G27" i="1" s="1"/>
  <c r="G29" i="1" s="1"/>
  <c r="G32" i="1" s="1"/>
  <c r="H28" i="1" l="1"/>
  <c r="H29" i="1" s="1"/>
  <c r="H32" i="1" s="1"/>
  <c r="H35" i="1" s="1"/>
  <c r="G35" i="1"/>
  <c r="J33" i="1"/>
  <c r="G23" i="1"/>
  <c r="G26" i="1" s="1"/>
  <c r="G31" i="1" s="1"/>
  <c r="G34" i="1" s="1"/>
  <c r="F27" i="1"/>
  <c r="F24" i="1"/>
  <c r="H23" i="1"/>
  <c r="H26" i="1" s="1"/>
  <c r="H31" i="1" s="1"/>
  <c r="H34" i="1" s="1"/>
  <c r="J52" i="3"/>
  <c r="J51" i="3"/>
  <c r="J50" i="3"/>
  <c r="J49" i="3"/>
  <c r="J48" i="3"/>
  <c r="J47" i="3"/>
  <c r="J46" i="3"/>
  <c r="J45" i="3"/>
  <c r="H52" i="3"/>
  <c r="H51" i="3"/>
  <c r="H50" i="3"/>
  <c r="H49" i="3"/>
  <c r="H48" i="3"/>
  <c r="H47" i="3"/>
  <c r="H46" i="3"/>
  <c r="H45" i="3"/>
  <c r="F25" i="1" l="1"/>
  <c r="F26" i="1" s="1"/>
  <c r="F31" i="1" s="1"/>
  <c r="F28" i="1"/>
  <c r="F29" i="1" s="1"/>
  <c r="J11" i="1"/>
  <c r="J10" i="1"/>
  <c r="B40" i="1"/>
  <c r="J12" i="1"/>
  <c r="H21" i="1"/>
  <c r="F21" i="1"/>
  <c r="G16" i="1"/>
  <c r="G21" i="1" s="1"/>
  <c r="G18" i="1"/>
  <c r="F32" i="1" l="1"/>
  <c r="J32" i="1" s="1"/>
  <c r="J35" i="1" s="1"/>
  <c r="F35" i="1"/>
  <c r="F34" i="1"/>
  <c r="J31" i="1"/>
  <c r="J34" i="1" s="1"/>
</calcChain>
</file>

<file path=xl/sharedStrings.xml><?xml version="1.0" encoding="utf-8"?>
<sst xmlns="http://schemas.openxmlformats.org/spreadsheetml/2006/main" count="158" uniqueCount="137">
  <si>
    <t>relative strength</t>
  </si>
  <si>
    <t>E</t>
  </si>
  <si>
    <t>t</t>
  </si>
  <si>
    <t>t^3/12</t>
  </si>
  <si>
    <t>I</t>
  </si>
  <si>
    <t>ρ</t>
  </si>
  <si>
    <t>s</t>
  </si>
  <si>
    <t>material stiffness (modulus)</t>
  </si>
  <si>
    <t>pre-preg</t>
  </si>
  <si>
    <t>material 0.2% proof stress</t>
  </si>
  <si>
    <t>NB - NO ACCOUNT IS TAKEN</t>
  </si>
  <si>
    <t>Item</t>
  </si>
  <si>
    <t>Symbol</t>
  </si>
  <si>
    <t>Formula</t>
  </si>
  <si>
    <t xml:space="preserve">    Major output shown in orange.</t>
  </si>
  <si>
    <t>(4) Density, g/cm^3</t>
  </si>
  <si>
    <t>(6) Second moment of area, a parameter of resistance to deflection, proportionate to thickness cubed</t>
  </si>
  <si>
    <t>Core</t>
  </si>
  <si>
    <t>infill</t>
  </si>
  <si>
    <t>I as if solid</t>
  </si>
  <si>
    <t>I of gap</t>
  </si>
  <si>
    <t>g</t>
  </si>
  <si>
    <t>g^3/12</t>
  </si>
  <si>
    <t>(t^3-g^3)/12</t>
  </si>
  <si>
    <t>ρ*t</t>
  </si>
  <si>
    <t>relative weight</t>
  </si>
  <si>
    <t xml:space="preserve">    That is, proportionate to I/t</t>
  </si>
  <si>
    <t>(5) Core density estimated as material density * percentage infill</t>
  </si>
  <si>
    <t>Laws of physics</t>
  </si>
  <si>
    <t>Glass fibre</t>
  </si>
  <si>
    <t>glass skin</t>
  </si>
  <si>
    <t>Material</t>
  </si>
  <si>
    <t>Nylon</t>
  </si>
  <si>
    <t>PLA + 20% wood</t>
  </si>
  <si>
    <t>ABS</t>
  </si>
  <si>
    <t>PLA</t>
  </si>
  <si>
    <t>Nylon + 20% g/f</t>
  </si>
  <si>
    <t>Nylon + 20% c/f</t>
  </si>
  <si>
    <t>Nylon6 + 20% c/f</t>
  </si>
  <si>
    <t>Wood</t>
  </si>
  <si>
    <t>Aluminium</t>
  </si>
  <si>
    <t>D Glass</t>
  </si>
  <si>
    <t>E Glass</t>
  </si>
  <si>
    <t>S &amp; S-2 Glass</t>
  </si>
  <si>
    <t>Dyneema</t>
  </si>
  <si>
    <t>Kevlar</t>
  </si>
  <si>
    <t>Carbon - high strength</t>
  </si>
  <si>
    <t>Carbon - intermediate modulus</t>
  </si>
  <si>
    <t>Carbon - high modulus</t>
  </si>
  <si>
    <t>E (Gpa)</t>
  </si>
  <si>
    <t>Notes</t>
  </si>
  <si>
    <t>3D print</t>
  </si>
  <si>
    <t>E*I</t>
  </si>
  <si>
    <t>thickness</t>
  </si>
  <si>
    <t>Output values</t>
  </si>
  <si>
    <t>density</t>
  </si>
  <si>
    <t>stiffness (EI)</t>
  </si>
  <si>
    <t>stiffness/relative weight</t>
  </si>
  <si>
    <t>Instructions and explanations</t>
  </si>
  <si>
    <t>Each component is characterised by three parameters:</t>
  </si>
  <si>
    <t xml:space="preserve">   (b) thickness of the component</t>
  </si>
  <si>
    <t xml:space="preserve">   (c) density of the component</t>
  </si>
  <si>
    <t xml:space="preserve">   (a) E, Young's modulus for the material</t>
  </si>
  <si>
    <t>Set required thickness of:</t>
  </si>
  <si>
    <t>core</t>
  </si>
  <si>
    <t>inner skin</t>
  </si>
  <si>
    <t>Set zero thickness for:</t>
  </si>
  <si>
    <t>n/a</t>
  </si>
  <si>
    <t>For pre-preg</t>
  </si>
  <si>
    <t>Some guide values for E:</t>
  </si>
  <si>
    <t>(estimated)</t>
  </si>
  <si>
    <t>Note:  For fibre reinforcement, fibre directionality affects E.</t>
  </si>
  <si>
    <t>(1) 'normal' resin-glass lay-up</t>
  </si>
  <si>
    <t>(2) 3D 'vase' print</t>
  </si>
  <si>
    <t>(3) 3D honeycomb print</t>
  </si>
  <si>
    <t>(4) sandwich of a 3D 'vase' print with glass skins</t>
  </si>
  <si>
    <t>(5) sandwich of a 3D honeycomb print with glass skins</t>
  </si>
  <si>
    <t>Components</t>
  </si>
  <si>
    <t>A</t>
  </si>
  <si>
    <t>C</t>
  </si>
  <si>
    <t>B, C</t>
  </si>
  <si>
    <t>A, C</t>
  </si>
  <si>
    <t>A, B, C</t>
  </si>
  <si>
    <t>A, B</t>
  </si>
  <si>
    <t>Component(s)</t>
  </si>
  <si>
    <t xml:space="preserve">   (B) a variable infill core (3D print using PLA, Nylon6 with 20% g/f, etc)</t>
  </si>
  <si>
    <t xml:space="preserve">   (C) an inner skin to the core (3D print)</t>
  </si>
  <si>
    <t>Illustrative input values</t>
  </si>
  <si>
    <t>4, 5</t>
  </si>
  <si>
    <t>(1) Young's modulus E, Gpa.  Reduced by infill percentage, if any.</t>
  </si>
  <si>
    <t>Note:  Thickness of any skin is the total thickness.  It does not matter if this total in fact concerns two skins or only one.</t>
  </si>
  <si>
    <t xml:space="preserve">           The worksheet assumes that there are two skins for the purpose of Note 3, </t>
  </si>
  <si>
    <t xml:space="preserve">    Review the "Instructions and Explanations" worksheet.</t>
  </si>
  <si>
    <t xml:space="preserve">    Input parameters and values where shown in bold and blue.  DO NOT change values in any other cells!</t>
  </si>
  <si>
    <t>Resulting</t>
  </si>
  <si>
    <t>(2) Stress parameter for purposes of strength estimates taken as equal to modulus E</t>
  </si>
  <si>
    <t>Outer skin(s)</t>
  </si>
  <si>
    <t>Skin(s)</t>
  </si>
  <si>
    <t>(8) First moment of area, an index of resistance to breaking or failure, proportionate to thickness squared</t>
  </si>
  <si>
    <t>Calculations</t>
  </si>
  <si>
    <t>thickness of component as if solid</t>
  </si>
  <si>
    <t>gap between component skins</t>
  </si>
  <si>
    <t>Nylon6 + g/f</t>
  </si>
  <si>
    <t>Six interesting laminates can be investigated (for a hull):</t>
  </si>
  <si>
    <t xml:space="preserve">           but this assumption merely reflects the probable intent of the laminate, it has no effect upon the calculations.</t>
  </si>
  <si>
    <t>laminate</t>
  </si>
  <si>
    <t>total thickness of laminate</t>
  </si>
  <si>
    <t>(7) EI, a measure of 'actual' stiffness given the modulus and the thickness of the component</t>
  </si>
  <si>
    <t>(9) Relative strength, a measure of 'actual' strength given the index and the thickness of the component</t>
  </si>
  <si>
    <t>Note:  The worksheet assumes pre-preg glass, where the resin + glass reinforcement is treated as a single component.</t>
  </si>
  <si>
    <t>For resin+mat</t>
  </si>
  <si>
    <t xml:space="preserve">   (A) an outer skin (S- or E-glass, etc.  See note for pre-preg or resin plus glass mat construction)</t>
  </si>
  <si>
    <t>relative strength/relative weight</t>
  </si>
  <si>
    <t>To estimate stiffness and strength of hull made from:</t>
  </si>
  <si>
    <t>(6) sandwich of a 3D 'pure' honeycomb with glass skins</t>
  </si>
  <si>
    <t>eg 20%</t>
  </si>
  <si>
    <t>Set core infill:</t>
  </si>
  <si>
    <t xml:space="preserve">           It is necessary to estimate the parameters of the whole component if values are only known for its glass reinforcement element.</t>
  </si>
  <si>
    <t xml:space="preserve">           The guide values for E, below, use 67% E for pre-preg, and 50% E for resin + glass mat.  Use any other values as preferred.</t>
  </si>
  <si>
    <t>Note:   NO ACCOUNT IS TAKEN of the extra adhesive needed to bond the core or inner 3D skin to the outer glass skin in any sandwich.</t>
  </si>
  <si>
    <t>of the extra adhesive needed to bond</t>
  </si>
  <si>
    <t>to the glass skins in any sandwich.</t>
  </si>
  <si>
    <t>the 3D core and/or the 3D skin</t>
  </si>
  <si>
    <t>The "Physics" worksheet calculates stiffness, and estimates relative strength and weight, of a laminate made up from any or all of the following components:</t>
  </si>
  <si>
    <t>resulting I</t>
  </si>
  <si>
    <t>strength index as if solid</t>
  </si>
  <si>
    <t>t^2/6</t>
  </si>
  <si>
    <t>strength index of gap</t>
  </si>
  <si>
    <t>g^2/6</t>
  </si>
  <si>
    <t>resulting strength index</t>
  </si>
  <si>
    <t>i</t>
  </si>
  <si>
    <t>(t^2-g^2)/6</t>
  </si>
  <si>
    <t>si</t>
  </si>
  <si>
    <t>s*i</t>
  </si>
  <si>
    <t>w</t>
  </si>
  <si>
    <t>EI/w</t>
  </si>
  <si>
    <t>si/w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</si>
</sst>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Frutiger LT Pro 47 Light Cn"/>
      <family val="2"/>
    </font>
    <font>
      <b/>
      <sz val="11"/>
      <color rgb="FF002060"/>
      <name val="Frutiger LT Pro 47 Light Cn"/>
      <family val="2"/>
    </font>
    <font>
      <i/>
      <sz val="11"/>
      <color theme="1"/>
      <name val="Frutiger LT Pro 47 Light Cn"/>
      <family val="2"/>
    </font>
    <font>
      <sz val="11"/>
      <color rgb="FF002060"/>
      <name val="Frutiger LT Pro 47 Light Cn"/>
      <family val="2"/>
    </font>
    <font>
      <i/>
      <sz val="11"/>
      <color rgb="FF002060"/>
      <name val="Frutiger LT Pro 47 Light Cn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Frutiger LT Pro 47 Light Cn"/>
      <family val="2"/>
    </font>
    <font>
      <b/>
      <sz val="11"/>
      <name val="Frutiger LT Pro 47 Light Cn"/>
      <family val="2"/>
    </font>
    <font>
      <b/>
      <sz val="14"/>
      <color theme="1"/>
      <name val="Frutiger LT Pro 47 Light Cn"/>
      <family val="2"/>
    </font>
    <font>
      <sz val="11"/>
      <name val="Frutiger LT Pro 47 Light Cn"/>
      <family val="2"/>
    </font>
    <font>
      <i/>
      <sz val="11"/>
      <name val="Frutiger LT Pro 47 Light Cn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FF6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Fill="1"/>
    <xf numFmtId="164" fontId="3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1" fillId="4" borderId="0" xfId="0" applyFont="1" applyFill="1"/>
    <xf numFmtId="0" fontId="8" fillId="3" borderId="0" xfId="0" applyFont="1" applyFill="1"/>
    <xf numFmtId="0" fontId="8" fillId="0" borderId="0" xfId="0" applyFont="1" applyFill="1"/>
    <xf numFmtId="0" fontId="1" fillId="0" borderId="0" xfId="0" applyFont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9" fontId="4" fillId="0" borderId="0" xfId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9" fontId="1" fillId="0" borderId="0" xfId="0" applyNumberFormat="1" applyFont="1"/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Fill="1" applyAlignment="1"/>
    <xf numFmtId="164" fontId="1" fillId="0" borderId="0" xfId="0" applyNumberFormat="1" applyFont="1"/>
    <xf numFmtId="0" fontId="9" fillId="6" borderId="0" xfId="0" applyFont="1" applyFill="1" applyAlignment="1">
      <alignment horizontal="center"/>
    </xf>
    <xf numFmtId="9" fontId="9" fillId="6" borderId="0" xfId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0" xfId="0" applyFont="1" applyFill="1"/>
    <xf numFmtId="9" fontId="1" fillId="7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7" borderId="0" xfId="0" applyNumberFormat="1" applyFont="1" applyFill="1" applyAlignment="1">
      <alignment horizontal="center"/>
    </xf>
    <xf numFmtId="0" fontId="8" fillId="3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0" xfId="0" quotePrefix="1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/>
    </xf>
    <xf numFmtId="0" fontId="8" fillId="0" borderId="0" xfId="0" applyFont="1"/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" fillId="2" borderId="0" xfId="0" applyFont="1" applyFill="1"/>
    <xf numFmtId="0" fontId="1" fillId="8" borderId="0" xfId="0" applyFont="1" applyFill="1"/>
    <xf numFmtId="164" fontId="1" fillId="8" borderId="0" xfId="0" applyNumberFormat="1" applyFont="1" applyFill="1" applyAlignment="1">
      <alignment horizontal="center"/>
    </xf>
    <xf numFmtId="164" fontId="4" fillId="8" borderId="0" xfId="0" applyNumberFormat="1" applyFont="1" applyFill="1" applyAlignment="1">
      <alignment horizontal="center"/>
    </xf>
    <xf numFmtId="9" fontId="0" fillId="2" borderId="0" xfId="0" applyNumberFormat="1" applyFill="1" applyAlignment="1">
      <alignment horizontal="center"/>
    </xf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8" fillId="0" borderId="2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showGridLines="0" tabSelected="1" workbookViewId="0">
      <selection activeCell="B2" sqref="B2"/>
    </sheetView>
  </sheetViews>
  <sheetFormatPr defaultRowHeight="15" x14ac:dyDescent="0.25"/>
  <cols>
    <col min="2" max="2" width="50.42578125" customWidth="1"/>
    <col min="3" max="3" width="4" customWidth="1"/>
    <col min="4" max="4" width="13" customWidth="1"/>
    <col min="5" max="5" width="4" customWidth="1"/>
    <col min="6" max="6" width="9.85546875" style="29" customWidth="1"/>
    <col min="7" max="7" width="6.85546875" style="29" customWidth="1"/>
    <col min="8" max="8" width="9.85546875" style="29" customWidth="1"/>
    <col min="9" max="9" width="4.140625" style="29" customWidth="1"/>
    <col min="10" max="10" width="10.42578125" style="29" customWidth="1"/>
    <col min="11" max="11" width="6.85546875" style="29" customWidth="1"/>
    <col min="12" max="12" width="10.42578125" style="29" customWidth="1"/>
    <col min="13" max="13" width="3.7109375" style="29" customWidth="1"/>
    <col min="14" max="14" width="14.140625" customWidth="1"/>
    <col min="15" max="15" width="4.7109375" customWidth="1"/>
    <col min="16" max="16" width="13.7109375" customWidth="1"/>
  </cols>
  <sheetData>
    <row r="2" spans="2:7" ht="18.75" x14ac:dyDescent="0.3">
      <c r="B2" s="24" t="s">
        <v>58</v>
      </c>
      <c r="C2" s="24"/>
      <c r="D2" s="24"/>
      <c r="E2" s="24"/>
      <c r="F2" s="34"/>
      <c r="G2" s="34"/>
    </row>
    <row r="4" spans="2:7" x14ac:dyDescent="0.25">
      <c r="B4" t="s">
        <v>123</v>
      </c>
    </row>
    <row r="6" spans="2:7" x14ac:dyDescent="0.25">
      <c r="B6" t="s">
        <v>111</v>
      </c>
    </row>
    <row r="7" spans="2:7" x14ac:dyDescent="0.25">
      <c r="B7" t="s">
        <v>85</v>
      </c>
    </row>
    <row r="8" spans="2:7" x14ac:dyDescent="0.25">
      <c r="B8" t="s">
        <v>86</v>
      </c>
    </row>
    <row r="10" spans="2:7" x14ac:dyDescent="0.25">
      <c r="B10" t="s">
        <v>59</v>
      </c>
    </row>
    <row r="11" spans="2:7" x14ac:dyDescent="0.25">
      <c r="B11" t="s">
        <v>62</v>
      </c>
    </row>
    <row r="12" spans="2:7" x14ac:dyDescent="0.25">
      <c r="B12" t="s">
        <v>60</v>
      </c>
    </row>
    <row r="13" spans="2:7" x14ac:dyDescent="0.25">
      <c r="B13" t="s">
        <v>61</v>
      </c>
    </row>
    <row r="15" spans="2:7" x14ac:dyDescent="0.25">
      <c r="B15" t="s">
        <v>103</v>
      </c>
    </row>
    <row r="17" spans="2:14" ht="16.5" x14ac:dyDescent="0.3">
      <c r="B17" s="58" t="s">
        <v>113</v>
      </c>
      <c r="C17" s="41"/>
      <c r="D17" s="59" t="s">
        <v>84</v>
      </c>
      <c r="E17" s="41"/>
      <c r="F17" s="60" t="s">
        <v>63</v>
      </c>
      <c r="G17" s="60"/>
      <c r="H17" s="60"/>
      <c r="I17" s="42"/>
      <c r="J17" s="60" t="s">
        <v>66</v>
      </c>
      <c r="K17" s="60"/>
      <c r="L17" s="60"/>
      <c r="M17" s="42"/>
      <c r="N17" s="59" t="s">
        <v>116</v>
      </c>
    </row>
    <row r="18" spans="2:14" ht="16.5" x14ac:dyDescent="0.3">
      <c r="B18" s="5" t="s">
        <v>72</v>
      </c>
      <c r="C18" s="5"/>
      <c r="D18" s="43" t="s">
        <v>78</v>
      </c>
      <c r="E18" s="5"/>
      <c r="F18" s="38" t="s">
        <v>30</v>
      </c>
      <c r="G18" s="38"/>
      <c r="H18" s="40"/>
      <c r="I18" s="40"/>
      <c r="J18" s="40"/>
      <c r="K18" s="38" t="s">
        <v>64</v>
      </c>
      <c r="L18" s="38" t="s">
        <v>65</v>
      </c>
      <c r="M18" s="38"/>
      <c r="N18" s="38" t="s">
        <v>67</v>
      </c>
    </row>
    <row r="19" spans="2:14" ht="16.5" x14ac:dyDescent="0.3">
      <c r="B19" s="36" t="s">
        <v>73</v>
      </c>
      <c r="C19" s="1"/>
      <c r="D19" s="44" t="s">
        <v>79</v>
      </c>
      <c r="E19" s="1"/>
      <c r="F19" s="35"/>
      <c r="G19" s="35"/>
      <c r="H19" s="35" t="s">
        <v>65</v>
      </c>
      <c r="I19" s="2"/>
      <c r="J19" s="35" t="s">
        <v>30</v>
      </c>
      <c r="K19" s="35" t="s">
        <v>64</v>
      </c>
      <c r="L19" s="35"/>
      <c r="M19" s="38"/>
      <c r="N19" s="37" t="s">
        <v>67</v>
      </c>
    </row>
    <row r="20" spans="2:14" ht="16.5" x14ac:dyDescent="0.3">
      <c r="B20" s="5" t="s">
        <v>74</v>
      </c>
      <c r="C20" s="5"/>
      <c r="D20" s="43" t="s">
        <v>80</v>
      </c>
      <c r="E20" s="5"/>
      <c r="F20" s="38"/>
      <c r="G20" s="38" t="s">
        <v>64</v>
      </c>
      <c r="H20" s="38" t="s">
        <v>65</v>
      </c>
      <c r="I20" s="40"/>
      <c r="J20" s="38" t="s">
        <v>30</v>
      </c>
      <c r="K20" s="40"/>
      <c r="L20" s="38"/>
      <c r="M20" s="38"/>
      <c r="N20" s="39" t="s">
        <v>115</v>
      </c>
    </row>
    <row r="21" spans="2:14" ht="16.5" x14ac:dyDescent="0.3">
      <c r="B21" s="36" t="s">
        <v>75</v>
      </c>
      <c r="C21" s="1"/>
      <c r="D21" s="44" t="s">
        <v>81</v>
      </c>
      <c r="E21" s="1"/>
      <c r="F21" s="35" t="s">
        <v>30</v>
      </c>
      <c r="G21" s="35"/>
      <c r="H21" s="35" t="s">
        <v>65</v>
      </c>
      <c r="I21" s="2"/>
      <c r="J21" s="35"/>
      <c r="K21" s="35" t="s">
        <v>64</v>
      </c>
      <c r="L21" s="35"/>
      <c r="M21" s="38"/>
      <c r="N21" s="35" t="s">
        <v>67</v>
      </c>
    </row>
    <row r="22" spans="2:14" ht="16.5" x14ac:dyDescent="0.3">
      <c r="B22" s="5" t="s">
        <v>76</v>
      </c>
      <c r="C22" s="5"/>
      <c r="D22" s="43" t="s">
        <v>82</v>
      </c>
      <c r="E22" s="5"/>
      <c r="F22" s="38" t="s">
        <v>30</v>
      </c>
      <c r="G22" s="38" t="s">
        <v>64</v>
      </c>
      <c r="H22" s="38" t="s">
        <v>65</v>
      </c>
      <c r="I22" s="38"/>
      <c r="J22" s="38"/>
      <c r="K22" s="38"/>
      <c r="L22" s="38"/>
      <c r="M22" s="38"/>
      <c r="N22" s="39" t="s">
        <v>115</v>
      </c>
    </row>
    <row r="23" spans="2:14" ht="16.5" x14ac:dyDescent="0.3">
      <c r="B23" s="36" t="s">
        <v>114</v>
      </c>
      <c r="C23" s="1"/>
      <c r="D23" s="44" t="s">
        <v>83</v>
      </c>
      <c r="E23" s="1"/>
      <c r="F23" s="35" t="s">
        <v>30</v>
      </c>
      <c r="G23" s="35" t="s">
        <v>64</v>
      </c>
      <c r="H23" s="35"/>
      <c r="I23" s="2"/>
      <c r="J23" s="35"/>
      <c r="K23" s="35"/>
      <c r="L23" s="35" t="s">
        <v>65</v>
      </c>
      <c r="M23" s="38"/>
      <c r="N23" s="37" t="s">
        <v>115</v>
      </c>
    </row>
    <row r="24" spans="2:14" ht="16.5" x14ac:dyDescent="0.3">
      <c r="B24" s="1"/>
      <c r="C24" s="1"/>
      <c r="D24" s="1"/>
      <c r="E24" s="1"/>
      <c r="F24" s="2"/>
      <c r="G24" s="2"/>
      <c r="H24" s="2"/>
      <c r="I24" s="2"/>
      <c r="J24" s="2"/>
      <c r="K24" s="2"/>
      <c r="L24" s="2"/>
      <c r="M24" s="2"/>
      <c r="N24" s="25"/>
    </row>
    <row r="25" spans="2:14" ht="16.5" x14ac:dyDescent="0.3">
      <c r="B25" s="1" t="s">
        <v>109</v>
      </c>
      <c r="C25" s="1"/>
      <c r="D25" s="1"/>
      <c r="E25" s="1"/>
      <c r="F25" s="2"/>
      <c r="G25" s="2"/>
      <c r="H25" s="2"/>
      <c r="I25" s="2"/>
      <c r="J25" s="2"/>
      <c r="K25" s="2"/>
      <c r="L25" s="2"/>
      <c r="M25" s="2"/>
      <c r="N25" s="25"/>
    </row>
    <row r="26" spans="2:14" ht="16.5" x14ac:dyDescent="0.3">
      <c r="B26" s="1" t="s">
        <v>117</v>
      </c>
      <c r="C26" s="1"/>
      <c r="D26" s="1"/>
      <c r="E26" s="1"/>
      <c r="F26" s="2"/>
      <c r="G26" s="2"/>
      <c r="H26" s="2"/>
      <c r="I26" s="2"/>
      <c r="J26" s="2"/>
      <c r="K26" s="2"/>
      <c r="L26" s="2"/>
      <c r="M26" s="2"/>
      <c r="N26" s="25"/>
    </row>
    <row r="27" spans="2:14" ht="16.5" x14ac:dyDescent="0.3">
      <c r="B27" s="1" t="s">
        <v>118</v>
      </c>
      <c r="C27" s="1"/>
      <c r="D27" s="1"/>
      <c r="E27" s="1"/>
      <c r="F27" s="2"/>
      <c r="G27" s="2"/>
      <c r="H27" s="2"/>
      <c r="I27" s="2"/>
      <c r="J27" s="2"/>
      <c r="K27" s="2"/>
      <c r="L27" s="2"/>
      <c r="M27" s="2"/>
      <c r="N27" s="25"/>
    </row>
    <row r="28" spans="2:14" ht="16.5" x14ac:dyDescent="0.3">
      <c r="B28" s="1" t="s">
        <v>90</v>
      </c>
      <c r="C28" s="1"/>
      <c r="D28" s="1"/>
      <c r="E28" s="1"/>
      <c r="F28" s="2"/>
      <c r="G28" s="2"/>
      <c r="H28" s="2"/>
      <c r="I28" s="2"/>
      <c r="J28" s="2"/>
      <c r="K28" s="2"/>
      <c r="L28" s="2"/>
      <c r="M28" s="2"/>
      <c r="N28" s="25"/>
    </row>
    <row r="29" spans="2:14" ht="16.5" x14ac:dyDescent="0.3">
      <c r="B29" s="1" t="s">
        <v>91</v>
      </c>
      <c r="C29" s="1"/>
      <c r="D29" s="1"/>
      <c r="E29" s="1"/>
      <c r="F29" s="2"/>
      <c r="G29" s="2"/>
    </row>
    <row r="30" spans="2:14" ht="16.5" x14ac:dyDescent="0.3">
      <c r="B30" s="1" t="s">
        <v>104</v>
      </c>
      <c r="C30" s="1"/>
      <c r="D30" s="1"/>
      <c r="E30" s="1"/>
      <c r="F30" s="2"/>
      <c r="G30" s="2"/>
    </row>
    <row r="31" spans="2:14" ht="16.5" x14ac:dyDescent="0.3">
      <c r="B31" s="1" t="s">
        <v>119</v>
      </c>
      <c r="C31" s="1"/>
      <c r="D31" s="1"/>
      <c r="E31" s="1"/>
      <c r="F31" s="2"/>
      <c r="G31" s="2"/>
    </row>
    <row r="32" spans="2:14" ht="16.5" x14ac:dyDescent="0.3">
      <c r="B32" s="1"/>
      <c r="C32" s="1"/>
      <c r="D32" s="1"/>
      <c r="E32" s="1"/>
      <c r="F32" s="2"/>
      <c r="G32" s="2"/>
    </row>
    <row r="33" spans="2:10" ht="16.5" x14ac:dyDescent="0.3">
      <c r="B33" s="1" t="s">
        <v>69</v>
      </c>
      <c r="C33" s="1"/>
      <c r="D33" s="1"/>
      <c r="E33" s="1"/>
      <c r="F33" s="2"/>
      <c r="G33" s="2"/>
      <c r="H33" s="29" t="s">
        <v>70</v>
      </c>
      <c r="J33" s="29" t="s">
        <v>70</v>
      </c>
    </row>
    <row r="34" spans="2:10" x14ac:dyDescent="0.25">
      <c r="H34" s="57">
        <v>0.67</v>
      </c>
      <c r="J34" s="57">
        <v>0.5</v>
      </c>
    </row>
    <row r="35" spans="2:10" ht="16.5" x14ac:dyDescent="0.3">
      <c r="B35" s="26" t="s">
        <v>31</v>
      </c>
      <c r="F35" s="27" t="s">
        <v>49</v>
      </c>
      <c r="H35" s="27" t="s">
        <v>68</v>
      </c>
      <c r="J35" s="27" t="s">
        <v>110</v>
      </c>
    </row>
    <row r="36" spans="2:10" ht="16.5" x14ac:dyDescent="0.3">
      <c r="B36" s="1" t="s">
        <v>32</v>
      </c>
      <c r="F36" s="2">
        <v>2</v>
      </c>
      <c r="H36" s="2"/>
      <c r="J36" s="2"/>
    </row>
    <row r="37" spans="2:10" ht="16.5" x14ac:dyDescent="0.3">
      <c r="B37" s="1" t="s">
        <v>33</v>
      </c>
      <c r="F37" s="2">
        <v>2</v>
      </c>
      <c r="H37" s="2"/>
      <c r="J37" s="2"/>
    </row>
    <row r="38" spans="2:10" ht="16.5" x14ac:dyDescent="0.3">
      <c r="B38" s="1" t="s">
        <v>34</v>
      </c>
      <c r="F38" s="2">
        <v>2</v>
      </c>
      <c r="H38" s="2"/>
      <c r="J38" s="2"/>
    </row>
    <row r="39" spans="2:10" ht="16.5" x14ac:dyDescent="0.3">
      <c r="B39" s="1" t="s">
        <v>35</v>
      </c>
      <c r="F39" s="2">
        <v>4</v>
      </c>
      <c r="H39" s="2"/>
      <c r="J39" s="2"/>
    </row>
    <row r="40" spans="2:10" ht="16.5" x14ac:dyDescent="0.3">
      <c r="B40" s="1" t="s">
        <v>36</v>
      </c>
      <c r="F40" s="2">
        <v>4</v>
      </c>
      <c r="H40" s="2"/>
      <c r="J40" s="2"/>
    </row>
    <row r="41" spans="2:10" ht="16.5" x14ac:dyDescent="0.3">
      <c r="B41" s="1" t="s">
        <v>37</v>
      </c>
      <c r="F41" s="2">
        <v>5</v>
      </c>
      <c r="H41" s="2"/>
      <c r="J41" s="2"/>
    </row>
    <row r="42" spans="2:10" ht="16.5" x14ac:dyDescent="0.3">
      <c r="B42" s="1" t="s">
        <v>38</v>
      </c>
      <c r="F42" s="2">
        <v>10</v>
      </c>
      <c r="H42" s="2"/>
      <c r="J42" s="2"/>
    </row>
    <row r="43" spans="2:10" ht="16.5" x14ac:dyDescent="0.3">
      <c r="B43" s="1" t="s">
        <v>39</v>
      </c>
      <c r="F43" s="2">
        <v>10</v>
      </c>
      <c r="H43" s="2"/>
      <c r="J43" s="2"/>
    </row>
    <row r="44" spans="2:10" ht="16.5" x14ac:dyDescent="0.3">
      <c r="B44" s="1" t="s">
        <v>40</v>
      </c>
      <c r="F44" s="2">
        <v>70</v>
      </c>
      <c r="H44" s="2"/>
      <c r="J44" s="2"/>
    </row>
    <row r="45" spans="2:10" ht="16.5" x14ac:dyDescent="0.3">
      <c r="B45" s="1" t="s">
        <v>41</v>
      </c>
      <c r="F45" s="2">
        <v>55</v>
      </c>
      <c r="H45" s="4">
        <f>ROUND(H$34*$F45,0)</f>
        <v>37</v>
      </c>
      <c r="J45" s="4">
        <f t="shared" ref="J45:J52" si="0">ROUND(J$34*$F45,0)</f>
        <v>28</v>
      </c>
    </row>
    <row r="46" spans="2:10" ht="16.5" x14ac:dyDescent="0.3">
      <c r="B46" s="1" t="s">
        <v>42</v>
      </c>
      <c r="F46" s="2">
        <v>72</v>
      </c>
      <c r="H46" s="4">
        <f t="shared" ref="H46:H52" si="1">ROUND(H$34*$F46,0)</f>
        <v>48</v>
      </c>
      <c r="J46" s="4">
        <f t="shared" si="0"/>
        <v>36</v>
      </c>
    </row>
    <row r="47" spans="2:10" ht="16.5" x14ac:dyDescent="0.3">
      <c r="B47" s="1" t="s">
        <v>43</v>
      </c>
      <c r="F47" s="2">
        <v>89</v>
      </c>
      <c r="H47" s="4">
        <f t="shared" si="1"/>
        <v>60</v>
      </c>
      <c r="J47" s="4">
        <f t="shared" si="0"/>
        <v>45</v>
      </c>
    </row>
    <row r="48" spans="2:10" ht="16.5" x14ac:dyDescent="0.3">
      <c r="B48" s="1" t="s">
        <v>44</v>
      </c>
      <c r="F48" s="2">
        <v>110</v>
      </c>
      <c r="H48" s="4">
        <f t="shared" si="1"/>
        <v>74</v>
      </c>
      <c r="J48" s="4">
        <f t="shared" si="0"/>
        <v>55</v>
      </c>
    </row>
    <row r="49" spans="2:10" ht="16.5" x14ac:dyDescent="0.3">
      <c r="B49" s="1" t="s">
        <v>45</v>
      </c>
      <c r="F49" s="2">
        <v>130</v>
      </c>
      <c r="H49" s="4">
        <f t="shared" si="1"/>
        <v>87</v>
      </c>
      <c r="J49" s="4">
        <f t="shared" si="0"/>
        <v>65</v>
      </c>
    </row>
    <row r="50" spans="2:10" ht="16.5" x14ac:dyDescent="0.3">
      <c r="B50" s="1" t="s">
        <v>46</v>
      </c>
      <c r="F50" s="2">
        <v>230</v>
      </c>
      <c r="H50" s="4">
        <f t="shared" si="1"/>
        <v>154</v>
      </c>
      <c r="J50" s="4">
        <f t="shared" si="0"/>
        <v>115</v>
      </c>
    </row>
    <row r="51" spans="2:10" ht="16.5" x14ac:dyDescent="0.3">
      <c r="B51" s="1" t="s">
        <v>47</v>
      </c>
      <c r="F51" s="2">
        <v>300</v>
      </c>
      <c r="H51" s="4">
        <f t="shared" si="1"/>
        <v>201</v>
      </c>
      <c r="J51" s="4">
        <f t="shared" si="0"/>
        <v>150</v>
      </c>
    </row>
    <row r="52" spans="2:10" ht="16.5" x14ac:dyDescent="0.3">
      <c r="B52" s="1" t="s">
        <v>48</v>
      </c>
      <c r="F52" s="2">
        <v>375</v>
      </c>
      <c r="H52" s="4">
        <f t="shared" si="1"/>
        <v>251</v>
      </c>
      <c r="J52" s="4">
        <f t="shared" si="0"/>
        <v>188</v>
      </c>
    </row>
    <row r="54" spans="2:10" ht="16.5" x14ac:dyDescent="0.3">
      <c r="B54" s="1" t="s">
        <v>71</v>
      </c>
    </row>
  </sheetData>
  <mergeCells count="2">
    <mergeCell ref="F17:H17"/>
    <mergeCell ref="J17:L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S47"/>
  <sheetViews>
    <sheetView showGridLines="0" workbookViewId="0">
      <selection activeCell="B2" sqref="B2"/>
    </sheetView>
  </sheetViews>
  <sheetFormatPr defaultRowHeight="16.5" x14ac:dyDescent="0.3"/>
  <cols>
    <col min="1" max="1" width="4.42578125" style="1" customWidth="1"/>
    <col min="2" max="2" width="30.28515625" style="1" customWidth="1"/>
    <col min="3" max="3" width="7" style="2" customWidth="1"/>
    <col min="4" max="4" width="11.140625" style="2" customWidth="1"/>
    <col min="5" max="5" width="1.7109375" style="1" customWidth="1"/>
    <col min="6" max="8" width="11.42578125" style="2" customWidth="1"/>
    <col min="9" max="9" width="1.42578125" style="2" customWidth="1"/>
    <col min="10" max="10" width="12.7109375" style="2" customWidth="1"/>
    <col min="11" max="11" width="1.5703125" customWidth="1"/>
    <col min="12" max="12" width="7.42578125" style="2" customWidth="1"/>
    <col min="13" max="19" width="5.7109375" style="1" customWidth="1"/>
    <col min="20" max="16384" width="9.140625" style="1"/>
  </cols>
  <sheetData>
    <row r="2" spans="2:12" ht="18.75" x14ac:dyDescent="0.3">
      <c r="B2" s="24" t="s">
        <v>28</v>
      </c>
      <c r="F2" s="62"/>
      <c r="G2" s="62"/>
      <c r="H2" s="62"/>
      <c r="I2" s="62"/>
      <c r="J2" s="62"/>
    </row>
    <row r="3" spans="2:12" x14ac:dyDescent="0.3">
      <c r="B3" s="1" t="s">
        <v>92</v>
      </c>
      <c r="F3" s="16"/>
      <c r="G3" s="16"/>
      <c r="H3" s="16"/>
      <c r="I3" s="16"/>
      <c r="J3" s="16"/>
    </row>
    <row r="4" spans="2:12" x14ac:dyDescent="0.3">
      <c r="B4" s="1" t="s">
        <v>93</v>
      </c>
      <c r="F4" s="14"/>
      <c r="G4" s="14"/>
      <c r="H4" s="14"/>
      <c r="I4" s="14"/>
      <c r="J4" s="14"/>
    </row>
    <row r="5" spans="2:12" x14ac:dyDescent="0.3">
      <c r="B5" s="1" t="s">
        <v>14</v>
      </c>
      <c r="F5" s="14"/>
      <c r="G5" s="14"/>
      <c r="H5" s="14"/>
      <c r="I5" s="14"/>
      <c r="J5" s="14"/>
    </row>
    <row r="6" spans="2:12" ht="7.5" customHeight="1" x14ac:dyDescent="0.3">
      <c r="F6" s="14"/>
      <c r="G6" s="14"/>
      <c r="H6" s="14"/>
      <c r="I6" s="14"/>
      <c r="J6" s="14"/>
    </row>
    <row r="7" spans="2:12" ht="15" customHeight="1" x14ac:dyDescent="0.3">
      <c r="F7" s="66" t="s">
        <v>77</v>
      </c>
      <c r="G7" s="66"/>
      <c r="H7" s="66"/>
      <c r="I7" s="16"/>
      <c r="J7" s="16"/>
    </row>
    <row r="8" spans="2:12" x14ac:dyDescent="0.3">
      <c r="F8" s="22" t="s">
        <v>96</v>
      </c>
      <c r="G8" s="63" t="s">
        <v>51</v>
      </c>
      <c r="H8" s="63"/>
      <c r="I8" s="22"/>
      <c r="J8" s="22" t="s">
        <v>94</v>
      </c>
    </row>
    <row r="9" spans="2:12" x14ac:dyDescent="0.3">
      <c r="B9" s="11" t="s">
        <v>10</v>
      </c>
      <c r="F9" s="2" t="s">
        <v>29</v>
      </c>
      <c r="G9" s="64" t="s">
        <v>102</v>
      </c>
      <c r="H9" s="64"/>
      <c r="I9" s="14"/>
      <c r="J9" s="23" t="s">
        <v>105</v>
      </c>
    </row>
    <row r="10" spans="2:12" x14ac:dyDescent="0.3">
      <c r="B10" s="11" t="s">
        <v>120</v>
      </c>
      <c r="F10" s="2" t="s">
        <v>8</v>
      </c>
      <c r="G10" s="2" t="s">
        <v>17</v>
      </c>
      <c r="H10" s="2" t="s">
        <v>97</v>
      </c>
      <c r="J10" s="2" t="str">
        <f>IF(F17&gt;0,"Outer skin(s)","")</f>
        <v>Outer skin(s)</v>
      </c>
    </row>
    <row r="11" spans="2:12" x14ac:dyDescent="0.3">
      <c r="B11" s="11" t="s">
        <v>122</v>
      </c>
      <c r="G11" s="33">
        <v>0.2</v>
      </c>
      <c r="H11" s="18"/>
      <c r="I11" s="18"/>
      <c r="J11" s="2" t="str">
        <f>IF(H17&gt;0,"Inner skin(s)","")</f>
        <v>Inner skin(s)</v>
      </c>
    </row>
    <row r="12" spans="2:12" x14ac:dyDescent="0.3">
      <c r="B12" s="11" t="s">
        <v>121</v>
      </c>
      <c r="G12" s="2" t="s">
        <v>18</v>
      </c>
      <c r="J12" s="2" t="str">
        <f>IF(G17&gt;0,"Core","")</f>
        <v>Core</v>
      </c>
    </row>
    <row r="13" spans="2:12" ht="7.5" customHeight="1" x14ac:dyDescent="0.3">
      <c r="B13" s="5"/>
    </row>
    <row r="14" spans="2:12" ht="15" customHeight="1" x14ac:dyDescent="0.3">
      <c r="B14" s="12" t="s">
        <v>11</v>
      </c>
      <c r="C14" s="45" t="s">
        <v>12</v>
      </c>
      <c r="D14" s="45" t="s">
        <v>13</v>
      </c>
      <c r="E14" s="13"/>
      <c r="F14" s="65" t="s">
        <v>87</v>
      </c>
      <c r="G14" s="65"/>
      <c r="H14" s="65"/>
      <c r="I14" s="30"/>
      <c r="J14" s="17" t="s">
        <v>54</v>
      </c>
      <c r="K14" s="1"/>
      <c r="L14" s="17" t="s">
        <v>50</v>
      </c>
    </row>
    <row r="15" spans="2:12" ht="7.5" customHeight="1" x14ac:dyDescent="0.3">
      <c r="B15" s="13"/>
      <c r="C15" s="46"/>
      <c r="D15" s="46"/>
      <c r="E15" s="13"/>
      <c r="F15" s="8"/>
      <c r="G15" s="8"/>
      <c r="H15" s="8"/>
      <c r="I15" s="8"/>
      <c r="J15" s="8"/>
      <c r="K15" s="1"/>
      <c r="L15" s="28"/>
    </row>
    <row r="16" spans="2:12" ht="15" customHeight="1" x14ac:dyDescent="0.3">
      <c r="B16" s="53" t="s">
        <v>7</v>
      </c>
      <c r="C16" s="2" t="s">
        <v>1</v>
      </c>
      <c r="F16" s="32">
        <v>60</v>
      </c>
      <c r="G16" s="51">
        <f>G11*H16</f>
        <v>0.8</v>
      </c>
      <c r="H16" s="32">
        <v>4</v>
      </c>
      <c r="I16" s="21"/>
      <c r="J16" s="10"/>
      <c r="K16" s="1"/>
      <c r="L16" s="47">
        <v>1</v>
      </c>
    </row>
    <row r="17" spans="2:12" ht="15" customHeight="1" x14ac:dyDescent="0.3">
      <c r="B17" s="53" t="s">
        <v>53</v>
      </c>
      <c r="F17" s="20">
        <v>0.5</v>
      </c>
      <c r="G17" s="20">
        <v>0.8</v>
      </c>
      <c r="H17" s="20">
        <v>0.6</v>
      </c>
      <c r="I17" s="21"/>
      <c r="K17" s="1"/>
      <c r="L17" s="47">
        <v>3</v>
      </c>
    </row>
    <row r="18" spans="2:12" ht="15" customHeight="1" x14ac:dyDescent="0.3">
      <c r="B18" s="53" t="s">
        <v>55</v>
      </c>
      <c r="C18" s="2" t="s">
        <v>5</v>
      </c>
      <c r="F18" s="32">
        <v>1.6</v>
      </c>
      <c r="G18" s="51">
        <f>H18*G11</f>
        <v>0.24</v>
      </c>
      <c r="H18" s="32">
        <v>1.2</v>
      </c>
      <c r="I18" s="21"/>
      <c r="J18" s="15"/>
      <c r="K18" s="1"/>
      <c r="L18" s="47" t="s">
        <v>88</v>
      </c>
    </row>
    <row r="19" spans="2:12" ht="7.5" customHeight="1" x14ac:dyDescent="0.3">
      <c r="F19"/>
      <c r="K19" s="1"/>
      <c r="L19" s="48"/>
    </row>
    <row r="20" spans="2:12" ht="16.5" customHeight="1" x14ac:dyDescent="0.3">
      <c r="F20" s="61" t="s">
        <v>99</v>
      </c>
      <c r="G20" s="61"/>
      <c r="H20" s="61"/>
      <c r="K20" s="1"/>
      <c r="L20" s="48"/>
    </row>
    <row r="21" spans="2:12" ht="15" customHeight="1" x14ac:dyDescent="0.3">
      <c r="B21" s="1" t="s">
        <v>9</v>
      </c>
      <c r="C21" s="2" t="s">
        <v>6</v>
      </c>
      <c r="F21" s="52">
        <f>F16</f>
        <v>60</v>
      </c>
      <c r="G21" s="52">
        <f>G16</f>
        <v>0.8</v>
      </c>
      <c r="H21" s="52">
        <f>H16</f>
        <v>4</v>
      </c>
      <c r="I21" s="21"/>
      <c r="J21" s="10"/>
      <c r="K21" s="1"/>
      <c r="L21" s="47">
        <v>2</v>
      </c>
    </row>
    <row r="22" spans="2:12" ht="15" customHeight="1" x14ac:dyDescent="0.3">
      <c r="B22" s="1" t="s">
        <v>100</v>
      </c>
      <c r="C22" s="2" t="s">
        <v>2</v>
      </c>
      <c r="F22" s="7">
        <f>J30</f>
        <v>1.9</v>
      </c>
      <c r="G22" s="7">
        <f>G17</f>
        <v>0.8</v>
      </c>
      <c r="H22" s="7">
        <f>H17+G17</f>
        <v>1.4</v>
      </c>
      <c r="I22" s="7"/>
      <c r="J22" s="7"/>
      <c r="K22" s="1"/>
      <c r="L22" s="48"/>
    </row>
    <row r="23" spans="2:12" ht="15" customHeight="1" x14ac:dyDescent="0.3">
      <c r="B23" s="1" t="s">
        <v>19</v>
      </c>
      <c r="D23" s="2" t="s">
        <v>3</v>
      </c>
      <c r="F23" s="3">
        <f>F22^3/12</f>
        <v>0.57158333333333322</v>
      </c>
      <c r="G23" s="9">
        <f>G22^3/12</f>
        <v>4.2666666666666679E-2</v>
      </c>
      <c r="H23" s="9">
        <f>H22^3/12</f>
        <v>0.2286666666666666</v>
      </c>
      <c r="I23" s="9"/>
      <c r="J23" s="3"/>
      <c r="K23" s="1"/>
      <c r="L23" s="47">
        <v>6</v>
      </c>
    </row>
    <row r="24" spans="2:12" ht="15" customHeight="1" x14ac:dyDescent="0.3">
      <c r="B24" s="1" t="s">
        <v>101</v>
      </c>
      <c r="C24" s="2" t="s">
        <v>21</v>
      </c>
      <c r="F24" s="3">
        <f>H22</f>
        <v>1.4</v>
      </c>
      <c r="G24" s="3"/>
      <c r="H24" s="3">
        <f>G17</f>
        <v>0.8</v>
      </c>
      <c r="I24" s="3"/>
      <c r="J24" s="3"/>
      <c r="K24" s="1"/>
      <c r="L24" s="47"/>
    </row>
    <row r="25" spans="2:12" ht="15" customHeight="1" x14ac:dyDescent="0.3">
      <c r="B25" s="1" t="s">
        <v>20</v>
      </c>
      <c r="D25" s="2" t="s">
        <v>22</v>
      </c>
      <c r="F25" s="3">
        <f>F24^3/12</f>
        <v>0.2286666666666666</v>
      </c>
      <c r="G25" s="9"/>
      <c r="H25" s="9">
        <f t="shared" ref="H25" si="0">H24^3/12</f>
        <v>4.2666666666666679E-2</v>
      </c>
      <c r="I25" s="9"/>
      <c r="J25" s="3"/>
      <c r="K25" s="1"/>
      <c r="L25" s="48"/>
    </row>
    <row r="26" spans="2:12" ht="15" customHeight="1" x14ac:dyDescent="0.3">
      <c r="B26" s="1" t="s">
        <v>124</v>
      </c>
      <c r="C26" s="2" t="s">
        <v>4</v>
      </c>
      <c r="D26" s="2" t="s">
        <v>23</v>
      </c>
      <c r="F26" s="3">
        <f>F23-F25</f>
        <v>0.34291666666666665</v>
      </c>
      <c r="G26" s="9">
        <f t="shared" ref="G26:H26" si="1">G23-G25</f>
        <v>4.2666666666666679E-2</v>
      </c>
      <c r="H26" s="9">
        <f t="shared" si="1"/>
        <v>0.18599999999999992</v>
      </c>
      <c r="I26" s="9"/>
      <c r="J26" s="3"/>
      <c r="K26" s="1"/>
      <c r="L26" s="48"/>
    </row>
    <row r="27" spans="2:12" ht="15" customHeight="1" x14ac:dyDescent="0.3">
      <c r="B27" s="1" t="s">
        <v>125</v>
      </c>
      <c r="D27" s="2" t="s">
        <v>126</v>
      </c>
      <c r="F27" s="3">
        <f>F22^2/6</f>
        <v>0.60166666666666668</v>
      </c>
      <c r="G27" s="3">
        <f t="shared" ref="G27:H27" si="2">G22^2/6</f>
        <v>0.10666666666666669</v>
      </c>
      <c r="H27" s="3">
        <f t="shared" si="2"/>
        <v>0.32666666666666661</v>
      </c>
      <c r="I27" s="3"/>
      <c r="J27" s="3"/>
      <c r="K27" s="1"/>
      <c r="L27" s="47">
        <v>8</v>
      </c>
    </row>
    <row r="28" spans="2:12" ht="15" customHeight="1" x14ac:dyDescent="0.3">
      <c r="B28" s="1" t="s">
        <v>127</v>
      </c>
      <c r="D28" s="2" t="s">
        <v>128</v>
      </c>
      <c r="F28" s="3">
        <f>F24^2/6</f>
        <v>0.32666666666666661</v>
      </c>
      <c r="G28" s="3"/>
      <c r="H28" s="3">
        <f>H24^2/6</f>
        <v>0.10666666666666669</v>
      </c>
      <c r="I28" s="3"/>
      <c r="J28" s="3"/>
      <c r="K28" s="1"/>
      <c r="L28" s="47"/>
    </row>
    <row r="29" spans="2:12" ht="15" customHeight="1" x14ac:dyDescent="0.3">
      <c r="B29" s="1" t="s">
        <v>129</v>
      </c>
      <c r="C29" s="2" t="s">
        <v>130</v>
      </c>
      <c r="D29" s="2" t="s">
        <v>131</v>
      </c>
      <c r="F29" s="3">
        <f>IFERROR(F27-F28,"")</f>
        <v>0.27500000000000008</v>
      </c>
      <c r="G29" s="3">
        <f t="shared" ref="G29:H29" si="3">IFERROR(G27-G28,"")</f>
        <v>0.10666666666666669</v>
      </c>
      <c r="H29" s="3">
        <f t="shared" si="3"/>
        <v>0.21999999999999992</v>
      </c>
      <c r="I29" s="3"/>
      <c r="J29" s="3"/>
      <c r="K29" s="1"/>
      <c r="L29" s="47"/>
    </row>
    <row r="30" spans="2:12" ht="15" customHeight="1" x14ac:dyDescent="0.3">
      <c r="B30" s="54" t="s">
        <v>106</v>
      </c>
      <c r="F30" s="3"/>
      <c r="G30" s="3"/>
      <c r="H30" s="3"/>
      <c r="I30" s="3"/>
      <c r="J30" s="56">
        <f>SUM(F17:H17)</f>
        <v>1.9</v>
      </c>
      <c r="K30" s="1"/>
      <c r="L30" s="47"/>
    </row>
    <row r="31" spans="2:12" ht="15" customHeight="1" x14ac:dyDescent="0.3">
      <c r="B31" s="54" t="s">
        <v>56</v>
      </c>
      <c r="C31" s="38"/>
      <c r="D31" s="38" t="s">
        <v>52</v>
      </c>
      <c r="E31" s="5"/>
      <c r="F31" s="6">
        <f>F16*F26</f>
        <v>20.574999999999999</v>
      </c>
      <c r="G31" s="19">
        <f>G16*G26</f>
        <v>3.4133333333333342E-2</v>
      </c>
      <c r="H31" s="19">
        <f>H16*H26</f>
        <v>0.74399999999999966</v>
      </c>
      <c r="I31" s="19"/>
      <c r="J31" s="55">
        <f>SUM(F31:H31)</f>
        <v>21.353133333333332</v>
      </c>
      <c r="K31" s="1"/>
      <c r="L31" s="47">
        <v>7</v>
      </c>
    </row>
    <row r="32" spans="2:12" ht="15" customHeight="1" x14ac:dyDescent="0.3">
      <c r="B32" s="54" t="s">
        <v>0</v>
      </c>
      <c r="C32" s="38" t="s">
        <v>132</v>
      </c>
      <c r="D32" s="38" t="s">
        <v>133</v>
      </c>
      <c r="E32" s="5"/>
      <c r="F32" s="6">
        <f>IFERROR(F21*F29,"")</f>
        <v>16.500000000000004</v>
      </c>
      <c r="G32" s="6">
        <f t="shared" ref="G32:H32" si="4">IFERROR(G21*G29,"")</f>
        <v>8.5333333333333358E-2</v>
      </c>
      <c r="H32" s="6">
        <f t="shared" si="4"/>
        <v>0.87999999999999967</v>
      </c>
      <c r="I32" s="6"/>
      <c r="J32" s="55">
        <f>SUM(F32:H32)</f>
        <v>17.465333333333337</v>
      </c>
      <c r="K32" s="1"/>
      <c r="L32" s="47">
        <v>9</v>
      </c>
    </row>
    <row r="33" spans="2:19" ht="15" customHeight="1" x14ac:dyDescent="0.3">
      <c r="B33" s="54" t="s">
        <v>25</v>
      </c>
      <c r="C33" s="38" t="s">
        <v>134</v>
      </c>
      <c r="D33" s="38" t="s">
        <v>24</v>
      </c>
      <c r="E33" s="5"/>
      <c r="F33" s="6">
        <f>F17*F18</f>
        <v>0.8</v>
      </c>
      <c r="G33" s="6">
        <f>G17*G18</f>
        <v>0.192</v>
      </c>
      <c r="H33" s="6">
        <f>H17*H18</f>
        <v>0.72</v>
      </c>
      <c r="I33" s="6"/>
      <c r="J33" s="56">
        <f>SUM(F33:H33)</f>
        <v>1.712</v>
      </c>
      <c r="K33" s="1"/>
      <c r="L33" s="49"/>
    </row>
    <row r="34" spans="2:19" s="5" customFormat="1" ht="15" customHeight="1" x14ac:dyDescent="0.3">
      <c r="B34" s="54" t="s">
        <v>57</v>
      </c>
      <c r="C34" s="38"/>
      <c r="D34" s="38" t="s">
        <v>135</v>
      </c>
      <c r="F34" s="6">
        <f>IFERROR(F31/F33,"")</f>
        <v>25.718749999999996</v>
      </c>
      <c r="G34" s="6">
        <f>IFERROR(G31/G33,"")</f>
        <v>0.17777777777777781</v>
      </c>
      <c r="H34" s="6">
        <f>IFERROR(H31/H33,"")</f>
        <v>1.033333333333333</v>
      </c>
      <c r="I34" s="6"/>
      <c r="J34" s="56">
        <f>J31/J33</f>
        <v>12.4726246105919</v>
      </c>
      <c r="L34" s="43"/>
    </row>
    <row r="35" spans="2:19" ht="15" customHeight="1" x14ac:dyDescent="0.3">
      <c r="B35" s="54" t="s">
        <v>112</v>
      </c>
      <c r="C35" s="38"/>
      <c r="D35" s="38" t="s">
        <v>136</v>
      </c>
      <c r="E35" s="5"/>
      <c r="F35" s="6">
        <f>IFERROR(F32/F33,"")</f>
        <v>20.625000000000004</v>
      </c>
      <c r="G35" s="6">
        <f t="shared" ref="G35:H35" si="5">IFERROR(G32/G33,"")</f>
        <v>0.44444444444444459</v>
      </c>
      <c r="H35" s="6">
        <f t="shared" si="5"/>
        <v>1.2222222222222219</v>
      </c>
      <c r="I35" s="6"/>
      <c r="J35" s="56">
        <f>J32/J33</f>
        <v>10.201713395638631</v>
      </c>
      <c r="K35" s="1"/>
      <c r="L35" s="48"/>
    </row>
    <row r="36" spans="2:19" ht="7.5" customHeight="1" x14ac:dyDescent="0.3">
      <c r="F36" s="1"/>
      <c r="G36" s="1"/>
      <c r="H36" s="1"/>
      <c r="I36" s="1"/>
      <c r="J36" s="1"/>
      <c r="K36" s="1"/>
    </row>
    <row r="37" spans="2:19" x14ac:dyDescent="0.3">
      <c r="B37" s="50" t="s">
        <v>50</v>
      </c>
    </row>
    <row r="38" spans="2:19" x14ac:dyDescent="0.3">
      <c r="B38" s="1" t="s">
        <v>89</v>
      </c>
      <c r="K38" s="1"/>
      <c r="O38" s="31"/>
      <c r="P38" s="31"/>
      <c r="Q38" s="31"/>
      <c r="R38" s="31"/>
      <c r="S38" s="31"/>
    </row>
    <row r="39" spans="2:19" x14ac:dyDescent="0.3">
      <c r="B39" s="1" t="s">
        <v>95</v>
      </c>
    </row>
    <row r="40" spans="2:19" x14ac:dyDescent="0.3">
      <c r="B40" s="1" t="str">
        <f>CONCATENATE("(3) Two outer skins, each ",F17/2," mm thick.  3D print has ",H17/2," mm inner skin either side of ",G17," mm honeycomb core")</f>
        <v>(3) Two outer skins, each 0.25 mm thick.  3D print has 0.3 mm inner skin either side of 0.8 mm honeycomb core</v>
      </c>
    </row>
    <row r="41" spans="2:19" x14ac:dyDescent="0.3">
      <c r="B41" s="1" t="s">
        <v>15</v>
      </c>
    </row>
    <row r="42" spans="2:19" x14ac:dyDescent="0.3">
      <c r="B42" s="1" t="s">
        <v>27</v>
      </c>
    </row>
    <row r="43" spans="2:19" x14ac:dyDescent="0.3">
      <c r="B43" s="1" t="s">
        <v>16</v>
      </c>
    </row>
    <row r="44" spans="2:19" x14ac:dyDescent="0.3">
      <c r="B44" s="1" t="s">
        <v>107</v>
      </c>
    </row>
    <row r="45" spans="2:19" x14ac:dyDescent="0.3">
      <c r="B45" s="1" t="s">
        <v>98</v>
      </c>
    </row>
    <row r="46" spans="2:19" x14ac:dyDescent="0.3">
      <c r="B46" s="1" t="s">
        <v>26</v>
      </c>
    </row>
    <row r="47" spans="2:19" x14ac:dyDescent="0.3">
      <c r="B47" s="1" t="s">
        <v>108</v>
      </c>
    </row>
  </sheetData>
  <mergeCells count="6">
    <mergeCell ref="F20:H20"/>
    <mergeCell ref="F2:J2"/>
    <mergeCell ref="G8:H8"/>
    <mergeCell ref="G9:H9"/>
    <mergeCell ref="F14:H14"/>
    <mergeCell ref="F7:H7"/>
  </mergeCells>
  <pageMargins left="0.7" right="0.7" top="0.75" bottom="0.75" header="0.3" footer="0.3"/>
  <pageSetup paperSize="9" orientation="portrait" r:id="rId1"/>
  <ignoredErrors>
    <ignoredError sqref="F24 H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 and Explanations</vt:lpstr>
      <vt:lpstr>Physics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Lester</dc:creator>
  <cp:lastModifiedBy>Lester</cp:lastModifiedBy>
  <dcterms:created xsi:type="dcterms:W3CDTF">2020-08-21T06:35:48Z</dcterms:created>
  <dcterms:modified xsi:type="dcterms:W3CDTF">2020-11-26T15:30:10Z</dcterms:modified>
</cp:coreProperties>
</file>